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966" firstSheet="2" activeTab="2"/>
  </bookViews>
  <sheets>
    <sheet name="Powtarzalność" sheetId="1" state="hidden" r:id="rId1"/>
    <sheet name="Niepewność sciek" sheetId="2" state="hidden" r:id="rId2"/>
    <sheet name="Arkusz1" sheetId="3" r:id="rId3"/>
    <sheet name="Arkusz2" sheetId="4" state="hidden" r:id="rId4"/>
  </sheets>
  <definedNames>
    <definedName name="A">#REF!</definedName>
    <definedName name="B">#REF!</definedName>
    <definedName name="N">#REF!</definedName>
    <definedName name="_xlnm.Print_Area" localSheetId="1">'Niepewność sciek'!$A$1:$J$118</definedName>
    <definedName name="Qxx">#REF!</definedName>
    <definedName name="Qyyp">#REF!</definedName>
    <definedName name="Sb">#REF!</definedName>
    <definedName name="Sy">#REF!</definedName>
    <definedName name="Średnia">#REF!</definedName>
    <definedName name="ŚredniaY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<sst xmlns="http://schemas.openxmlformats.org/spreadsheetml/2006/main" count="201" uniqueCount="170">
  <si>
    <t>SZACOWANIE NIEPEWNOŚCI POMIARU</t>
  </si>
  <si>
    <t>2. Zasada metody:</t>
  </si>
  <si>
    <t>3. Specyfikacja wielkości mierzonej:</t>
  </si>
  <si>
    <t>4. Identyfikacja źródeł niepewności:</t>
  </si>
  <si>
    <t>4.1. Pobieranie próbek + niejednorodność próbek do badań</t>
  </si>
  <si>
    <t>4.2. Czas pobierania próbki</t>
  </si>
  <si>
    <t>5. Wyrażanie ilościowe składników niepewności:</t>
  </si>
  <si>
    <t>Parametr</t>
  </si>
  <si>
    <t>Niepewność</t>
  </si>
  <si>
    <t>Względna niepewność</t>
  </si>
  <si>
    <t>powtarzalność:</t>
  </si>
  <si>
    <t>roztwór podstawowy:</t>
  </si>
  <si>
    <t>roztwór roboczy I:</t>
  </si>
  <si>
    <t xml:space="preserve">temperatura: </t>
  </si>
  <si>
    <t>kalibracja:</t>
  </si>
  <si>
    <t>KRZYWA WZORCOWA:</t>
  </si>
  <si>
    <t>6. NIEPEWNOŚĆ ZŁOŻONA:</t>
  </si>
  <si>
    <t>7. NIEPEWNOŚĆ ROZSZERZONA:</t>
  </si>
  <si>
    <t>%</t>
  </si>
  <si>
    <t>4.3. Precyzja dozownika</t>
  </si>
  <si>
    <t>4.4. Ekstrakcja próbek</t>
  </si>
  <si>
    <t>4.5. Suszenie w atmosferze azotu</t>
  </si>
  <si>
    <t>4.6. Precyzja dozownika</t>
  </si>
  <si>
    <t xml:space="preserve">4.7. Precyzja metody badawczej </t>
  </si>
  <si>
    <t>4.8. Wyznaczanie długości fali</t>
  </si>
  <si>
    <t>4.9. Przygotowanie krzywej wzorcowej:</t>
  </si>
  <si>
    <t>4.9.1. Roztwór podstawowy:</t>
  </si>
  <si>
    <t>v kolby 100ml:</t>
  </si>
  <si>
    <t>4.10. Odzysk</t>
  </si>
  <si>
    <t>4.9. PRZYGOTOWANIE KRZYWEJ WZORCOWEJ:</t>
  </si>
  <si>
    <t>4.10. ODZYSK</t>
  </si>
  <si>
    <t>4.1. POBIERANIE PRÓBEK:</t>
  </si>
  <si>
    <t>4.2. CZAS POBIERANIA PRÓBKI:</t>
  </si>
  <si>
    <t>4.3. PRECYZJA DOZOWNIKA</t>
  </si>
  <si>
    <t>4.4. EKSTRAKCJA PRÓBEK</t>
  </si>
  <si>
    <t>4.7. PRECYZJA METODY BADAWCZEJ:</t>
  </si>
  <si>
    <t>4.8. WYZNACZANIE DŁUGOŚCI FALI:</t>
  </si>
  <si>
    <r>
      <t xml:space="preserve">4.9.2. R-r roboczy I (Vpipety: temperatura, powtarzalność, kalibracja; Vkolby: temperatura, powtarzalność,      </t>
    </r>
    <r>
      <rPr>
        <sz val="10"/>
        <color indexed="9"/>
        <rFont val="Arial"/>
        <family val="2"/>
      </rPr>
      <t>……...</t>
    </r>
    <r>
      <rPr>
        <sz val="10"/>
        <rFont val="Arial"/>
        <family val="0"/>
      </rPr>
      <t xml:space="preserve">kalibracja),         </t>
    </r>
  </si>
  <si>
    <t>4.11. Różnica między wynikami</t>
  </si>
  <si>
    <t>y = bx+a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</si>
  <si>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</si>
  <si>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</si>
  <si>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</si>
  <si>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</si>
  <si>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</si>
  <si>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</si>
  <si>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</si>
  <si>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</si>
  <si>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</si>
  <si>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</si>
  <si>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Lp.</t>
  </si>
  <si>
    <t>Stężenie /pomiar</t>
  </si>
  <si>
    <t xml:space="preserve">3. Typ próbki: próbka rzeczywista </t>
  </si>
  <si>
    <t>4. Stężenie próbki: -</t>
  </si>
  <si>
    <r>
      <t>x</t>
    </r>
    <r>
      <rPr>
        <vertAlign val="subscript"/>
        <sz val="12"/>
        <rFont val="Times New Roman"/>
        <family val="1"/>
      </rPr>
      <t>śr</t>
    </r>
    <r>
      <rPr>
        <sz val="12"/>
        <rFont val="Times New Roman"/>
        <family val="1"/>
      </rPr>
      <t xml:space="preserve"> </t>
    </r>
  </si>
  <si>
    <r>
      <t>S</t>
    </r>
    <r>
      <rPr>
        <vertAlign val="subscript"/>
        <sz val="12"/>
        <rFont val="Times New Roman"/>
        <family val="1"/>
      </rPr>
      <t>r</t>
    </r>
  </si>
  <si>
    <r>
      <t>r</t>
    </r>
    <r>
      <rPr>
        <b/>
        <vertAlign val="subscript"/>
        <sz val="12"/>
        <rFont val="Times New Roman"/>
        <family val="1"/>
      </rPr>
      <t>d</t>
    </r>
  </si>
  <si>
    <t>4.9.3. Przygotowanie wzorców</t>
  </si>
  <si>
    <t>4.5. SUSZENIE W ATMOSFERZE AZOTU</t>
  </si>
  <si>
    <t>4.6. PRECYZJA DOZOWNIKA</t>
  </si>
  <si>
    <t>precyzja</t>
  </si>
  <si>
    <r>
      <t xml:space="preserve">100 </t>
    </r>
    <r>
      <rPr>
        <sz val="10"/>
        <rFont val="Czcionka tekstu podstawowego"/>
        <family val="0"/>
      </rPr>
      <t>µ</t>
    </r>
    <r>
      <rPr>
        <sz val="10"/>
        <rFont val="Arial"/>
        <family val="0"/>
      </rPr>
      <t>g/ml  +/- 0,02</t>
    </r>
  </si>
  <si>
    <t>v pipety Hamilton 0.1ml:</t>
  </si>
  <si>
    <t>przygotowanie wzorców</t>
  </si>
  <si>
    <t>4.11. RÓŻNICA MIĘDZY WYNIKAMI</t>
  </si>
  <si>
    <t>NIEDOPASOWANIE FUNKCJI KALIBRACJI:</t>
  </si>
  <si>
    <t>4.9.4. Niedopasowanie funkcji kalibracji.</t>
  </si>
  <si>
    <t>Metoda polega na absorpcji przez atomy danego pierwiastka promieniowania o takiej długości fali, jakie atomy te mogą same emitować. Wielkość absorpcji zależy od liczby atomów znajdujących się w obszarze kuwety grafitowej, wygrzewanej elektrycznie. Na podstawie pomiarów absorbancji określa się zawartość metalu w badanej próbce.</t>
  </si>
  <si>
    <t>1. Metoda badawcza: PN EN ISO 15586:2005 (Wanad)</t>
  </si>
  <si>
    <t>x- stężenie  w mg/l metalu</t>
  </si>
  <si>
    <t>y- absorbancja specyficzna</t>
  </si>
  <si>
    <t>a- współczynnik przesunięcia krzywej wzorcowej</t>
  </si>
  <si>
    <t xml:space="preserve">b- nachylenie krzywej </t>
  </si>
  <si>
    <t>4.2. Mineralizacja próbek</t>
  </si>
  <si>
    <t xml:space="preserve">4.2. Precyzja metody badawczej </t>
  </si>
  <si>
    <t>4.3. Wyznaczanie długości fali</t>
  </si>
  <si>
    <t>4.4. Przygotowanie krzywej wzorcowej:</t>
  </si>
  <si>
    <t>4.4.1. Roztwór podstawowy:</t>
  </si>
  <si>
    <r>
      <t xml:space="preserve">4.4.2. R-ry robocze I i II (Vpipety: temperatura, powtarzalność, kalibracja; Vkolby: temperatura, powtarzalność, </t>
    </r>
    <r>
      <rPr>
        <sz val="10"/>
        <rFont val="Arial"/>
        <family val="0"/>
      </rPr>
      <t xml:space="preserve">kalibracja),         </t>
    </r>
  </si>
  <si>
    <t>4.4.3. Przygotowanie wzorców</t>
  </si>
  <si>
    <t>4.4.4. Niedopasowanie funkcji kalibracji.</t>
  </si>
  <si>
    <t>4.5. Odzysk</t>
  </si>
  <si>
    <t>4.6. Różnica między wynikami</t>
  </si>
  <si>
    <t xml:space="preserve">Oddział </t>
  </si>
  <si>
    <t xml:space="preserve">Miejsce użytkowania </t>
  </si>
  <si>
    <t xml:space="preserve">Centralne Laboratorium Badawcze 
Oddział w Białymstoku </t>
  </si>
  <si>
    <t xml:space="preserve">15-264 Białystok 
ul. Ciołkowskiego 2/3 </t>
  </si>
  <si>
    <t>18-402 Łomża 
ul. Akademicka 20</t>
  </si>
  <si>
    <t xml:space="preserve">Centralne Laboratorium Badawcze 
Oddział w Bydgoszczy </t>
  </si>
  <si>
    <t xml:space="preserve">85-018 Bydgoszcz
ul. Ks. Piotra Skargi 2 
</t>
  </si>
  <si>
    <t xml:space="preserve">Centralne Laboratorium Badawcze 
Oddział w Gdańsku </t>
  </si>
  <si>
    <t>80-008 Gdańsk 
ul. Trakt św. Wojciecha 293 D</t>
  </si>
  <si>
    <t>76-200 Słupsk 
ul. Kniaziewicza 30</t>
  </si>
  <si>
    <t xml:space="preserve">Centralne Laboratorium Badawcze 
Oddział w Katowicach </t>
  </si>
  <si>
    <t>43-316 Bielsko-Biała 
ul. Partyzantów 117</t>
  </si>
  <si>
    <t xml:space="preserve">Centralne Laboratorium Badawcze 
Oddział w Krakowie </t>
  </si>
  <si>
    <t>33-100 Tarnów 
ul. Krasińskiego 7a</t>
  </si>
  <si>
    <t>33-300 Nowy Sącz 
ul. Fabryczna 11</t>
  </si>
  <si>
    <t>Centralne Laboratorium Badawcze 
Oddział w Lublinie</t>
  </si>
  <si>
    <t xml:space="preserve">20-092 Lublin 
ul.Obywatelska 13 </t>
  </si>
  <si>
    <t>Centralne Laboratorium Badawcze 
Oddział w Łodzi</t>
  </si>
  <si>
    <t>90-743 Łódź 
ul. Lipowa 16</t>
  </si>
  <si>
    <t xml:space="preserve">98-200 Sieradz 
al.. P.O.W. 70/72 </t>
  </si>
  <si>
    <t>97-300 Piotrków Trybunalski 
ul. Bawełniana 18</t>
  </si>
  <si>
    <t xml:space="preserve">Centralne Laboratorium Badawcze 
Oddział w Poznaniu  </t>
  </si>
  <si>
    <t>61-625 Poznań 
ul. Czarna Rola 4</t>
  </si>
  <si>
    <t xml:space="preserve">62-800 Kalisz 
ul. Piwonicka 19 </t>
  </si>
  <si>
    <t>64-100 Leszno 
ul.17 Stycznia 4</t>
  </si>
  <si>
    <t>64-920 Piła 
ul. Motylewska 5a</t>
  </si>
  <si>
    <t>62-510 Konin 
ul. Kard.S.Wyszyńskiego 3a</t>
  </si>
  <si>
    <t xml:space="preserve">Centralne Laboratorium Badawcze 
Oddział w Rzeszowie   </t>
  </si>
  <si>
    <t>35-101 Rzeszów 
ul. Gen. M.Langiewicza 26</t>
  </si>
  <si>
    <t xml:space="preserve">Centralne Laboratorium Badawcze 
Oddział w Szczecinie   </t>
  </si>
  <si>
    <t xml:space="preserve">75-553 Koszalin 
ul. Zgoda 23 </t>
  </si>
  <si>
    <t xml:space="preserve">Centralne Laboratorium Badawcze 
Oddział w Warszawie    </t>
  </si>
  <si>
    <t>06-400 Ciechanów 
Strażacka 6</t>
  </si>
  <si>
    <t>26-600 Radom 
ul. Pułaskiego 9A</t>
  </si>
  <si>
    <t xml:space="preserve">Centralne Laboratorium Badawcze 
Oddział w Wrocławiu    </t>
  </si>
  <si>
    <t>51-630 Wrocław 
ul. Chełmońskiego 14</t>
  </si>
  <si>
    <t xml:space="preserve">Centralne Laboratorium Badawcze 
Oddział w Zielonej Górze  </t>
  </si>
  <si>
    <t xml:space="preserve">65-231 Zielona Góra 
Siemiradzkiego 19 </t>
  </si>
  <si>
    <t xml:space="preserve">2. </t>
  </si>
  <si>
    <t>11.</t>
  </si>
  <si>
    <t>12.</t>
  </si>
  <si>
    <t>13.</t>
  </si>
  <si>
    <t xml:space="preserve">Ilość 
punktów </t>
  </si>
  <si>
    <t xml:space="preserve">Punkty 
do wzorcowania </t>
  </si>
  <si>
    <t xml:space="preserve">Termometry cieczowe 
</t>
  </si>
  <si>
    <t xml:space="preserve">Termometry elektryczne  
</t>
  </si>
  <si>
    <t xml:space="preserve"> </t>
  </si>
  <si>
    <t>0, 20 105, 105, 150</t>
  </si>
  <si>
    <t>100</t>
  </si>
  <si>
    <t>-20, 0, 2, 5, 8, 10, 20, 20, 25, 25, 30, 36</t>
  </si>
  <si>
    <t>75</t>
  </si>
  <si>
    <t xml:space="preserve"> 25, 50, 80 w 20 st. C</t>
  </si>
  <si>
    <t>0, 2, 5,10 ,20, 50</t>
  </si>
  <si>
    <t>-20, -20, 0, 0, 1, 5, 5,  10, 10,  20, 25, 25,  40, 50, 50, 100, 100, 105, 150, 150,  200, 200</t>
  </si>
  <si>
    <t xml:space="preserve">
5, 20, 25, 30, 35, 75, 100
</t>
  </si>
  <si>
    <t>75, 105, 200</t>
  </si>
  <si>
    <t>25, 50, 80 w 20 st. C</t>
  </si>
  <si>
    <t>105, 105</t>
  </si>
  <si>
    <t xml:space="preserve">0, 0,0, 10, 10,10, 20, 20 20, 20, 30,30, 30, 50, 50, 50 </t>
  </si>
  <si>
    <t>0, 20, 25, 50, 60, 105</t>
  </si>
  <si>
    <t xml:space="preserve">
 -20, 1, 5,20, 26, 28, 35, 50, 75
</t>
  </si>
  <si>
    <t xml:space="preserve">30, 140, 190 </t>
  </si>
  <si>
    <t xml:space="preserve">1, 5, 26, 28
</t>
  </si>
  <si>
    <t>-20, 0, 25,50</t>
  </si>
  <si>
    <t xml:space="preserve">20, 20, 20, 20, 20, 22,  27, 27, 27, 27, 27, 27, 30, 30, 30, 30, 30, 30, 36,  36, 36, 36, 36, 36, 36, 43, 43, 43, 43, 43, 43, 44, 60, 105, 105, 105, 105, 105, 170, 170, 170, 170, 170, </t>
  </si>
  <si>
    <t>25, 50, 80 w 10 st. C, 
25, 50, 80 w 20 st. C, 
25, 50, 80 w 30 st. C</t>
  </si>
  <si>
    <t xml:space="preserve"> 
-20, 0, 0, 0, 10, 10, 10, 20,20, 20, 20, 36, 36, 36, 100, 150     
 </t>
  </si>
  <si>
    <t xml:space="preserve">5, 5, 20, </t>
  </si>
  <si>
    <t xml:space="preserve">0, 0, 0, 0, 0, 0, 0, 0, 5, 15, 20, 20, 25, 30, 105
</t>
  </si>
  <si>
    <t xml:space="preserve">0, 5, 10, 20, 20, 25, 30, 50  
</t>
  </si>
  <si>
    <t xml:space="preserve">0, 5, 10, 25, 50, 100, 150, 200 </t>
  </si>
  <si>
    <t>0, 1 ,10, 20, 25, 30</t>
  </si>
  <si>
    <t>0, 10, 35</t>
  </si>
  <si>
    <t>-20, 0, 5, 10, 20, 35</t>
  </si>
  <si>
    <t xml:space="preserve">- 20, 0, 0, 5, 5, 10, 20, 20, 25, 35, 35, 100, 105, 150, 200 </t>
  </si>
  <si>
    <t xml:space="preserve">0, 10, 35 </t>
  </si>
  <si>
    <t xml:space="preserve">-20, 0, 0, 0, 5, 5, 5, 10,  10, 10,  20, 20, 20, 25, 25, 35  35, 35, 105, 200
</t>
  </si>
  <si>
    <t xml:space="preserve">0, 0, 0 10, 10, 10,35, 35, 35, </t>
  </si>
  <si>
    <t>150</t>
  </si>
  <si>
    <t xml:space="preserve">100, 100, 100, 150, 150, 150, 200, 200, 200 </t>
  </si>
  <si>
    <t xml:space="preserve">Termohigrometry i termohigrobarometry </t>
  </si>
  <si>
    <t>25, 50, 80 w 10 st. C, 
25, 50, 80 w 20 st. C, 
25, 50, 80 w 30 st. C
ciśnienie od 950 do 1050 hPa</t>
  </si>
  <si>
    <t xml:space="preserve">-20, 0, 5, 10, 20, 25, 30, 105, 150 </t>
  </si>
  <si>
    <t>30, 30, 35, 35,75,75, 100, 105, 105, 150, 200, 200</t>
  </si>
  <si>
    <t>2, 20, 25, 105, 150</t>
  </si>
  <si>
    <r>
      <t>0, 0,</t>
    </r>
    <r>
      <rPr>
        <sz val="10"/>
        <rFont val="Arial"/>
        <family val="0"/>
      </rPr>
      <t xml:space="preserve"> 10, 10, 20, 35, 35, 75, 100 
</t>
    </r>
  </si>
  <si>
    <r>
      <t>25, 50, 80 w 10 st. C, 
25, 50, 80 w 20 st. C, 
25, 50, 80 w 20 st. C,</t>
    </r>
    <r>
      <rPr>
        <sz val="10"/>
        <rFont val="Arial"/>
        <family val="0"/>
      </rPr>
      <t xml:space="preserve">
25, 50, 80 w 30 st. C</t>
    </r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</si>
</sst>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0000"/>
    <numFmt numFmtId="177" formatCode="0.0"/>
    <numFmt numFmtId="178" formatCode="0.0000000"/>
    <numFmt numFmtId="179" formatCode="0.000000"/>
    <numFmt numFmtId="180" formatCode="0.000000000"/>
    <numFmt numFmtId="181" formatCode="0.00000000"/>
    <numFmt numFmtId="182" formatCode="[$-415]d\ mmmm\ yyyy"/>
    <numFmt numFmtId="183" formatCode="0.0%"/>
    <numFmt numFmtId="184" formatCode="00\-000"/>
    <numFmt numFmtId="185" formatCode="0.0000E+00"/>
    <numFmt numFmtId="186" formatCode="0.000E+00"/>
    <numFmt numFmtId="187" formatCode="0.0E+00"/>
    <numFmt numFmtId="188" formatCode="0.0000000000"/>
    <numFmt numFmtId="189" formatCode="0.0000000000000"/>
    <numFmt numFmtId="190" formatCode="[$-409]dddd\,\ mmmm\ dd\,\ yyyy"/>
    <numFmt numFmtId="191" formatCode="[$-409]h:mm:ss\ AM/PM"/>
    <numFmt numFmtId="192" formatCode="0.00000000000000"/>
    <numFmt numFmtId="193" formatCode="0.000000000000000"/>
    <numFmt numFmtId="194" formatCode="0.000000000000"/>
    <numFmt numFmtId="195" formatCode="0.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%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</numFmts>
  <fonts count="47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Czcionka tekstu podstawowego"/>
      <family val="0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justify"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2" fillId="0" borderId="19" xfId="0" applyNumberFormat="1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0" fillId="0" borderId="23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5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49" fontId="0" fillId="7" borderId="15" xfId="0" applyNumberForma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0" borderId="2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7" borderId="21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49" fontId="0" fillId="7" borderId="21" xfId="0" applyNumberFormat="1" applyFill="1" applyBorder="1" applyAlignment="1">
      <alignment vertical="center"/>
    </xf>
    <xf numFmtId="49" fontId="0" fillId="7" borderId="21" xfId="0" applyNumberFormat="1" applyFill="1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3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49" fontId="0" fillId="7" borderId="23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5" xfId="0" applyNumberFormat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7" borderId="23" xfId="0" applyFill="1" applyBorder="1" applyAlignment="1">
      <alignment horizontal="center" vertical="center"/>
    </xf>
    <xf numFmtId="49" fontId="0" fillId="7" borderId="12" xfId="0" applyNumberFormat="1" applyFill="1" applyBorder="1" applyAlignment="1">
      <alignment vertical="center" wrapText="1"/>
    </xf>
    <xf numFmtId="49" fontId="0" fillId="7" borderId="12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49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9" fontId="0" fillId="0" borderId="23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/>
    </xf>
    <xf numFmtId="49" fontId="0" fillId="7" borderId="23" xfId="0" applyNumberFormat="1" applyFill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12" fillId="0" borderId="27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vertical="center"/>
    </xf>
    <xf numFmtId="49" fontId="0" fillId="7" borderId="29" xfId="0" applyNumberFormat="1" applyFill="1" applyBorder="1" applyAlignment="1">
      <alignment vertical="center"/>
    </xf>
    <xf numFmtId="49" fontId="0" fillId="0" borderId="30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49" fontId="0" fillId="7" borderId="32" xfId="0" applyNumberFormat="1" applyFill="1" applyBorder="1" applyAlignment="1">
      <alignment vertical="center" wrapText="1"/>
    </xf>
    <xf numFmtId="49" fontId="0" fillId="7" borderId="28" xfId="0" applyNumberFormat="1" applyFill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7" borderId="33" xfId="0" applyNumberFormat="1" applyFill="1" applyBorder="1" applyAlignment="1">
      <alignment vertical="center"/>
    </xf>
    <xf numFmtId="49" fontId="0" fillId="7" borderId="27" xfId="0" applyNumberFormat="1" applyFill="1" applyBorder="1" applyAlignment="1">
      <alignment vertical="center" wrapText="1"/>
    </xf>
    <xf numFmtId="49" fontId="0" fillId="0" borderId="30" xfId="0" applyNumberFormat="1" applyFill="1" applyBorder="1" applyAlignment="1">
      <alignment vertical="center"/>
    </xf>
    <xf numFmtId="49" fontId="0" fillId="0" borderId="27" xfId="0" applyNumberFormat="1" applyFill="1" applyBorder="1" applyAlignment="1">
      <alignment vertical="center" wrapText="1"/>
    </xf>
    <xf numFmtId="49" fontId="0" fillId="0" borderId="33" xfId="0" applyNumberFormat="1" applyFill="1" applyBorder="1" applyAlignment="1">
      <alignment vertical="center"/>
    </xf>
    <xf numFmtId="0" fontId="0" fillId="7" borderId="34" xfId="0" applyFill="1" applyBorder="1" applyAlignment="1">
      <alignment horizontal="center" vertical="center"/>
    </xf>
    <xf numFmtId="49" fontId="0" fillId="7" borderId="14" xfId="0" applyNumberFormat="1" applyFon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/>
    </xf>
    <xf numFmtId="49" fontId="0" fillId="7" borderId="13" xfId="0" applyNumberFormat="1" applyFill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7" borderId="35" xfId="0" applyNumberFormat="1" applyFill="1" applyBorder="1" applyAlignment="1">
      <alignment vertical="center"/>
    </xf>
    <xf numFmtId="49" fontId="0" fillId="0" borderId="27" xfId="0" applyNumberFormat="1" applyFill="1" applyBorder="1" applyAlignment="1">
      <alignment vertical="center"/>
    </xf>
    <xf numFmtId="49" fontId="0" fillId="0" borderId="28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7" borderId="21" xfId="0" applyNumberFormat="1" applyFont="1" applyFill="1" applyBorder="1" applyAlignment="1">
      <alignment vertical="center"/>
    </xf>
    <xf numFmtId="49" fontId="0" fillId="7" borderId="13" xfId="0" applyNumberFormat="1" applyFont="1" applyFill="1" applyBorder="1" applyAlignment="1">
      <alignment vertical="center" wrapText="1"/>
    </xf>
    <xf numFmtId="49" fontId="0" fillId="0" borderId="19" xfId="0" applyNumberFormat="1" applyFont="1" applyBorder="1" applyAlignment="1">
      <alignment vertical="center"/>
    </xf>
    <xf numFmtId="49" fontId="0" fillId="0" borderId="32" xfId="0" applyNumberFormat="1" applyFont="1" applyFill="1" applyBorder="1" applyAlignment="1">
      <alignment vertical="center" wrapText="1"/>
    </xf>
    <xf numFmtId="49" fontId="0" fillId="0" borderId="3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49" fontId="0" fillId="7" borderId="29" xfId="0" applyNumberFormat="1" applyFont="1" applyFill="1" applyBorder="1" applyAlignment="1">
      <alignment vertical="center" wrapText="1"/>
    </xf>
    <xf numFmtId="49" fontId="0" fillId="0" borderId="29" xfId="0" applyNumberFormat="1" applyFill="1" applyBorder="1" applyAlignment="1">
      <alignment vertical="center"/>
    </xf>
    <xf numFmtId="49" fontId="0" fillId="7" borderId="30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49" fontId="0" fillId="7" borderId="14" xfId="0" applyNumberFormat="1" applyFill="1" applyBorder="1" applyAlignment="1">
      <alignment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49" fontId="0" fillId="7" borderId="11" xfId="0" applyNumberFormat="1" applyFill="1" applyBorder="1" applyAlignment="1">
      <alignment vertical="center"/>
    </xf>
    <xf numFmtId="0" fontId="0" fillId="7" borderId="3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justify"/>
    </xf>
    <xf numFmtId="0" fontId="0" fillId="0" borderId="0" xfId="0" applyNumberForma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Procentowy 2" xfId="56"/>
    <cellStyle name="Standard_Ausreißertes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3" width="9.140625" style="14" customWidth="1"/>
    <col min="4" max="4" width="11.7109375" style="14" customWidth="1"/>
    <col min="5" max="5" width="11.28125" style="14" customWidth="1"/>
    <col min="6" max="6" width="2.28125" style="14" bestFit="1" customWidth="1"/>
    <col min="7" max="16384" width="9.140625" style="14" customWidth="1"/>
  </cols>
  <sheetData>
    <row r="1" spans="1:10" ht="15.75">
      <c r="A1" s="23" t="e">
        <f>#REF!</f>
        <v>#REF!</v>
      </c>
      <c r="B1" s="23"/>
      <c r="C1" s="23"/>
      <c r="D1" s="23" t="e">
        <f>#REF!</f>
        <v>#REF!</v>
      </c>
      <c r="E1" s="23"/>
      <c r="F1" s="23"/>
      <c r="G1" s="23"/>
      <c r="H1" s="23"/>
      <c r="I1" s="23"/>
      <c r="J1" s="23"/>
    </row>
    <row r="2" spans="1:10" ht="15.75">
      <c r="A2" s="23" t="e">
        <f>#REF!</f>
        <v>#REF!</v>
      </c>
      <c r="B2" s="23"/>
      <c r="C2" s="23"/>
      <c r="D2" s="23" t="e">
        <f>#REF!</f>
        <v>#REF!</v>
      </c>
      <c r="E2" s="23"/>
      <c r="F2" s="23"/>
      <c r="G2" s="23"/>
      <c r="H2" s="23"/>
      <c r="I2" s="23"/>
      <c r="J2" s="23"/>
    </row>
    <row r="3" spans="1:10" ht="15.75">
      <c r="A3" s="158" t="s">
        <v>52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>
      <c r="A4" s="158" t="s">
        <v>53</v>
      </c>
      <c r="B4" s="158"/>
      <c r="C4" s="158"/>
      <c r="D4" s="158"/>
      <c r="E4" s="158"/>
      <c r="F4" s="158"/>
      <c r="G4" s="158"/>
      <c r="H4" s="158"/>
      <c r="I4" s="158"/>
      <c r="J4" s="158"/>
    </row>
    <row r="5" ht="16.5" thickBot="1"/>
    <row r="6" spans="3:5" ht="32.25" thickBot="1">
      <c r="C6" s="19" t="s">
        <v>50</v>
      </c>
      <c r="D6" s="20" t="s">
        <v>51</v>
      </c>
      <c r="E6" s="21" t="s">
        <v>51</v>
      </c>
    </row>
    <row r="7" spans="3:5" ht="15.75">
      <c r="C7" s="15" t="s">
        <v>40</v>
      </c>
      <c r="D7" s="29" t="e">
        <f>#REF!</f>
        <v>#REF!</v>
      </c>
      <c r="E7" s="30" t="e">
        <f>#REF!</f>
        <v>#REF!</v>
      </c>
    </row>
    <row r="8" spans="3:5" ht="15.75">
      <c r="C8" s="16" t="s">
        <v>41</v>
      </c>
      <c r="D8" s="31" t="e">
        <f>#REF!</f>
        <v>#REF!</v>
      </c>
      <c r="E8" s="32" t="e">
        <f>#REF!</f>
        <v>#REF!</v>
      </c>
    </row>
    <row r="9" spans="3:5" ht="15.75">
      <c r="C9" s="16" t="s">
        <v>42</v>
      </c>
      <c r="D9" s="31" t="e">
        <f>#REF!</f>
        <v>#REF!</v>
      </c>
      <c r="E9" s="32" t="e">
        <f>#REF!</f>
        <v>#REF!</v>
      </c>
    </row>
    <row r="10" spans="3:5" ht="15.75">
      <c r="C10" s="16" t="s">
        <v>43</v>
      </c>
      <c r="D10" s="31" t="e">
        <f>#REF!</f>
        <v>#REF!</v>
      </c>
      <c r="E10" s="32" t="e">
        <f>#REF!</f>
        <v>#REF!</v>
      </c>
    </row>
    <row r="11" spans="3:5" ht="15.75">
      <c r="C11" s="16" t="s">
        <v>44</v>
      </c>
      <c r="D11" s="31" t="e">
        <f>#REF!</f>
        <v>#REF!</v>
      </c>
      <c r="E11" s="32" t="e">
        <f>#REF!</f>
        <v>#REF!</v>
      </c>
    </row>
    <row r="12" spans="3:5" ht="15.75">
      <c r="C12" s="16" t="s">
        <v>45</v>
      </c>
      <c r="D12" s="31" t="e">
        <f>#REF!</f>
        <v>#REF!</v>
      </c>
      <c r="E12" s="32" t="e">
        <f>#REF!</f>
        <v>#REF!</v>
      </c>
    </row>
    <row r="13" spans="3:5" ht="15.75">
      <c r="C13" s="16" t="s">
        <v>46</v>
      </c>
      <c r="D13" s="31" t="e">
        <f>#REF!</f>
        <v>#REF!</v>
      </c>
      <c r="E13" s="32" t="e">
        <f>#REF!</f>
        <v>#REF!</v>
      </c>
    </row>
    <row r="14" spans="3:5" ht="15.75">
      <c r="C14" s="16" t="s">
        <v>47</v>
      </c>
      <c r="D14" s="31" t="e">
        <f>#REF!</f>
        <v>#REF!</v>
      </c>
      <c r="E14" s="32" t="e">
        <f>#REF!</f>
        <v>#REF!</v>
      </c>
    </row>
    <row r="15" spans="3:5" ht="15.75">
      <c r="C15" s="16" t="s">
        <v>48</v>
      </c>
      <c r="D15" s="31" t="e">
        <f>#REF!</f>
        <v>#REF!</v>
      </c>
      <c r="E15" s="32" t="e">
        <f>#REF!</f>
        <v>#REF!</v>
      </c>
    </row>
    <row r="16" spans="3:5" ht="16.5" thickBot="1">
      <c r="C16" s="17" t="s">
        <v>49</v>
      </c>
      <c r="D16" s="33" t="e">
        <f>#REF!</f>
        <v>#REF!</v>
      </c>
      <c r="E16" s="34" t="e">
        <f>#REF!</f>
        <v>#REF!</v>
      </c>
    </row>
    <row r="17" spans="3:5" ht="18.75">
      <c r="C17" s="18" t="s">
        <v>54</v>
      </c>
      <c r="D17" s="24" t="e">
        <f>AVERAGE(D7:D16)</f>
        <v>#REF!</v>
      </c>
      <c r="E17" s="25" t="e">
        <f>AVERAGE(E7:E16)</f>
        <v>#REF!</v>
      </c>
    </row>
    <row r="18" spans="3:5" ht="18.75">
      <c r="C18" s="16" t="s">
        <v>55</v>
      </c>
      <c r="D18" s="27" t="e">
        <f>STDEV(D7:D16)</f>
        <v>#REF!</v>
      </c>
      <c r="E18" s="28" t="e">
        <f>STDEV(E7:E16)</f>
        <v>#REF!</v>
      </c>
    </row>
    <row r="19" spans="3:5" ht="18" thickBot="1">
      <c r="C19" s="26" t="s">
        <v>56</v>
      </c>
      <c r="D19" s="35" t="e">
        <f>2.26*D18</f>
        <v>#REF!</v>
      </c>
      <c r="E19" s="35" t="e">
        <f>2.26*E18</f>
        <v>#REF!</v>
      </c>
    </row>
    <row r="21" ht="15.75"/>
    <row r="22" ht="15.75"/>
    <row r="23" ht="15.75"/>
    <row r="24" spans="4:7" ht="15.75">
      <c r="D24" s="157"/>
      <c r="E24" s="157"/>
      <c r="G24" s="22"/>
    </row>
    <row r="26" ht="15.75"/>
    <row r="27" ht="15.75"/>
    <row r="28" ht="15.75"/>
  </sheetData>
  <sheetProtection/>
  <mergeCells count="3">
    <mergeCell ref="D24:E24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&amp;C&amp;"Times New Roman,Pogrubiona"&amp;12KARTA BADANIA POWTARZALNOŚCI</oddHeader>
    <oddFooter>&amp;L&amp;"Times New Roman,Kursywa"&amp;9.........................................
 sporządził, data, podpis&amp;R&amp;"Times New Roman,Kursywa"&amp;9.........................................
sprawdził , data, podpis&amp;K00+000.</oddFooter>
  </headerFooter>
  <legacyDrawing r:id="rId3"/>
  <oleObjects>
    <oleObject progId="Equation.3" shapeId="856159" r:id="rId1"/>
    <oleObject progId="Equation.3" shapeId="8941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4">
      <selection activeCell="D46" sqref="D46"/>
    </sheetView>
  </sheetViews>
  <sheetFormatPr defaultColWidth="9.140625" defaultRowHeight="12.75"/>
  <cols>
    <col min="4" max="4" width="9.57421875" style="0" bestFit="1" customWidth="1"/>
    <col min="7" max="7" width="11.57421875" style="0" customWidth="1"/>
    <col min="9" max="9" width="12.28125" style="0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6" t="s">
        <v>68</v>
      </c>
      <c r="B3" s="36"/>
      <c r="C3" s="36"/>
      <c r="D3" s="36"/>
      <c r="E3" s="36"/>
      <c r="F3" s="36"/>
      <c r="G3" s="36"/>
      <c r="H3" s="36"/>
      <c r="I3" s="36"/>
      <c r="J3" s="1"/>
      <c r="K3" s="1"/>
      <c r="L3" s="1"/>
      <c r="M3" s="1"/>
      <c r="N3" s="1"/>
    </row>
    <row r="4" spans="1:14" ht="9.75" customHeight="1">
      <c r="A4" s="36"/>
      <c r="B4" s="36"/>
      <c r="C4" s="36"/>
      <c r="D4" s="36"/>
      <c r="E4" s="36"/>
      <c r="F4" s="36"/>
      <c r="G4" s="36"/>
      <c r="H4" s="36"/>
      <c r="I4" s="36"/>
      <c r="J4" s="1"/>
      <c r="K4" s="1"/>
      <c r="L4" s="1"/>
      <c r="M4" s="1"/>
      <c r="N4" s="1"/>
    </row>
    <row r="5" spans="1:14" ht="8.25" customHeight="1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</row>
    <row r="6" spans="1:14" ht="12.75">
      <c r="A6" s="2" t="s">
        <v>1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 customHeight="1">
      <c r="A8" s="159" t="s">
        <v>67</v>
      </c>
      <c r="B8" s="160"/>
      <c r="C8" s="160"/>
      <c r="D8" s="160"/>
      <c r="E8" s="160"/>
      <c r="F8" s="160"/>
      <c r="G8" s="160"/>
      <c r="H8" s="160"/>
      <c r="I8" s="160"/>
      <c r="J8" s="1"/>
      <c r="K8" s="1"/>
      <c r="L8" s="1"/>
      <c r="M8" s="1"/>
      <c r="N8" s="1"/>
    </row>
    <row r="9" spans="1:14" ht="12.75">
      <c r="A9" s="160"/>
      <c r="B9" s="160"/>
      <c r="C9" s="160"/>
      <c r="D9" s="160"/>
      <c r="E9" s="160"/>
      <c r="F9" s="160"/>
      <c r="G9" s="160"/>
      <c r="H9" s="160"/>
      <c r="I9" s="160"/>
      <c r="J9" s="1"/>
      <c r="K9" s="1"/>
      <c r="L9" s="1"/>
      <c r="M9" s="1"/>
      <c r="N9" s="1"/>
    </row>
    <row r="10" spans="1:14" ht="12.75">
      <c r="A10" s="160"/>
      <c r="B10" s="160"/>
      <c r="C10" s="160"/>
      <c r="D10" s="160"/>
      <c r="E10" s="160"/>
      <c r="F10" s="160"/>
      <c r="G10" s="160"/>
      <c r="H10" s="160"/>
      <c r="I10" s="160"/>
      <c r="J10" s="1"/>
      <c r="K10" s="1"/>
      <c r="L10" s="1"/>
      <c r="M10" s="1"/>
      <c r="N10" s="1"/>
    </row>
    <row r="11" spans="1:14" ht="12.75">
      <c r="A11" s="160"/>
      <c r="B11" s="160"/>
      <c r="C11" s="160"/>
      <c r="D11" s="160"/>
      <c r="E11" s="160"/>
      <c r="F11" s="160"/>
      <c r="G11" s="160"/>
      <c r="H11" s="160"/>
      <c r="I11" s="160"/>
      <c r="J11" s="1"/>
      <c r="K11" s="1"/>
      <c r="L11" s="1"/>
      <c r="M11" s="1"/>
      <c r="N11" s="1"/>
    </row>
    <row r="12" spans="1:14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" t="s">
        <v>2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0" ht="12.75">
      <c r="A15" s="37"/>
      <c r="B15" s="37"/>
      <c r="C15" s="37" t="s">
        <v>39</v>
      </c>
      <c r="D15" s="38"/>
      <c r="E15" s="37"/>
      <c r="F15" s="1"/>
      <c r="G15" s="1"/>
      <c r="H15" s="1"/>
      <c r="I15" s="1"/>
      <c r="J15" s="1"/>
    </row>
    <row r="16" spans="1:10" ht="6.75" customHeight="1">
      <c r="A16" s="37"/>
      <c r="B16" s="37"/>
      <c r="C16" s="37"/>
      <c r="D16" s="37"/>
      <c r="E16" s="37"/>
      <c r="F16" s="1"/>
      <c r="G16" s="1"/>
      <c r="H16" s="1"/>
      <c r="I16" s="1"/>
      <c r="J16" s="1"/>
    </row>
    <row r="17" spans="1:14" ht="12.75">
      <c r="A17" s="37" t="s">
        <v>69</v>
      </c>
      <c r="B17" s="37"/>
      <c r="C17" s="37"/>
      <c r="D17" s="37"/>
      <c r="E17" s="37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7" t="s">
        <v>70</v>
      </c>
      <c r="B18" s="37"/>
      <c r="C18" s="37"/>
      <c r="D18" s="37"/>
      <c r="E18" s="37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37" t="s">
        <v>71</v>
      </c>
      <c r="B19" s="37"/>
      <c r="C19" s="37"/>
      <c r="D19" s="37"/>
      <c r="E19" s="37"/>
      <c r="F19" s="1"/>
      <c r="G19" s="1"/>
      <c r="H19" s="1"/>
      <c r="I19" s="1"/>
      <c r="J19" s="1"/>
      <c r="K19" s="1"/>
      <c r="L19" s="1"/>
      <c r="M19" s="1"/>
      <c r="N19" s="1"/>
    </row>
    <row r="20" spans="1:14" ht="12" customHeight="1">
      <c r="A20" s="39" t="s">
        <v>72</v>
      </c>
      <c r="B20" s="37"/>
      <c r="C20" s="37"/>
      <c r="D20" s="37"/>
      <c r="E20" s="37"/>
      <c r="F20" s="1"/>
      <c r="G20" s="1"/>
      <c r="H20" s="1"/>
      <c r="I20" s="1"/>
      <c r="J20" s="1"/>
      <c r="K20" s="1"/>
      <c r="L20" s="1"/>
      <c r="M20" s="1"/>
      <c r="N20" s="1"/>
    </row>
    <row r="21" spans="1:14" ht="12" customHeight="1">
      <c r="A21" s="39"/>
      <c r="B21" s="37"/>
      <c r="C21" s="37"/>
      <c r="D21" s="37"/>
      <c r="E21" s="37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2" t="s">
        <v>3</v>
      </c>
      <c r="B22" s="2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5.25" customHeight="1">
      <c r="A23" s="2"/>
      <c r="B23" s="2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9" ht="12.75">
      <c r="A24" s="1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2" t="s">
        <v>3</v>
      </c>
      <c r="L24" s="2"/>
      <c r="M24" s="2"/>
      <c r="N24" s="2"/>
      <c r="O24" s="1"/>
      <c r="P24" s="1"/>
      <c r="Q24" s="1"/>
      <c r="R24" s="1"/>
      <c r="S24" s="37"/>
    </row>
    <row r="25" spans="1:19" ht="12.75">
      <c r="A25" s="1" t="s">
        <v>5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1"/>
      <c r="P25" s="1"/>
      <c r="Q25" s="1"/>
      <c r="R25" s="1"/>
      <c r="S25" s="37"/>
    </row>
    <row r="26" spans="1:19" ht="12.75">
      <c r="A26" s="4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3" t="s">
        <v>4</v>
      </c>
      <c r="L26" s="1"/>
      <c r="M26" s="1"/>
      <c r="N26" s="1"/>
      <c r="O26" s="1"/>
      <c r="P26" s="1"/>
      <c r="Q26" s="1"/>
      <c r="R26" s="1"/>
      <c r="S26" s="1"/>
    </row>
    <row r="27" spans="1:19" ht="12.75">
      <c r="A27" s="4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40" t="s">
        <v>73</v>
      </c>
      <c r="L27" s="40"/>
      <c r="M27" s="40"/>
      <c r="N27" s="1"/>
      <c r="O27" s="1"/>
      <c r="P27" s="1"/>
      <c r="Q27" s="1"/>
      <c r="R27" s="1"/>
      <c r="S27" s="1"/>
    </row>
    <row r="28" spans="1:19" ht="12.75">
      <c r="A28" s="4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3" t="s">
        <v>74</v>
      </c>
      <c r="L28" s="1"/>
      <c r="M28" s="1"/>
      <c r="N28" s="1"/>
      <c r="O28" s="1"/>
      <c r="P28" s="1"/>
      <c r="Q28" s="1"/>
      <c r="R28" s="1"/>
      <c r="S28" s="1"/>
    </row>
    <row r="29" spans="1:19" ht="12.75">
      <c r="A29" s="4" t="s">
        <v>22</v>
      </c>
      <c r="B29" s="1"/>
      <c r="C29" s="1"/>
      <c r="D29" s="1"/>
      <c r="E29" s="1"/>
      <c r="F29" s="1"/>
      <c r="G29" s="1"/>
      <c r="H29" s="1"/>
      <c r="I29" s="1"/>
      <c r="J29" s="1"/>
      <c r="K29" s="41" t="s">
        <v>75</v>
      </c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3" t="s">
        <v>76</v>
      </c>
      <c r="L30" s="1"/>
      <c r="M30" s="1"/>
      <c r="N30" s="1"/>
      <c r="O30" s="1"/>
      <c r="P30" s="1"/>
      <c r="Q30" s="1"/>
      <c r="R30" s="1"/>
      <c r="S30" s="1"/>
    </row>
    <row r="31" spans="1:19" ht="12.75">
      <c r="A31" s="4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3" t="s">
        <v>77</v>
      </c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1"/>
      <c r="K32" s="161" t="s">
        <v>78</v>
      </c>
      <c r="L32" s="162"/>
      <c r="M32" s="162"/>
      <c r="N32" s="162"/>
      <c r="O32" s="162"/>
      <c r="P32" s="162"/>
      <c r="Q32" s="162"/>
      <c r="R32" s="162"/>
      <c r="S32" s="162"/>
    </row>
    <row r="33" spans="1:19" ht="12.75">
      <c r="A33" s="1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62"/>
      <c r="L33" s="162"/>
      <c r="M33" s="162"/>
      <c r="N33" s="162"/>
      <c r="O33" s="162"/>
      <c r="P33" s="162"/>
      <c r="Q33" s="162"/>
      <c r="R33" s="162"/>
      <c r="S33" s="162"/>
    </row>
    <row r="34" spans="1:17" ht="12.75">
      <c r="A34" s="161" t="s">
        <v>37</v>
      </c>
      <c r="B34" s="162"/>
      <c r="C34" s="162"/>
      <c r="D34" s="162"/>
      <c r="E34" s="162"/>
      <c r="F34" s="162"/>
      <c r="G34" s="162"/>
      <c r="H34" s="162"/>
      <c r="I34" s="162"/>
      <c r="J34" s="1"/>
      <c r="K34" s="164" t="s">
        <v>79</v>
      </c>
      <c r="L34" s="163"/>
      <c r="M34" s="163"/>
      <c r="N34" s="163"/>
      <c r="O34" s="163"/>
      <c r="P34" s="163"/>
      <c r="Q34" s="163"/>
    </row>
    <row r="35" spans="1:17" ht="12.75">
      <c r="A35" s="162"/>
      <c r="B35" s="162"/>
      <c r="C35" s="162"/>
      <c r="D35" s="162"/>
      <c r="E35" s="162"/>
      <c r="F35" s="162"/>
      <c r="G35" s="162"/>
      <c r="H35" s="162"/>
      <c r="I35" s="162"/>
      <c r="J35" s="1"/>
      <c r="K35" s="13" t="s">
        <v>80</v>
      </c>
      <c r="L35" s="1"/>
      <c r="M35" s="1"/>
      <c r="N35" s="1"/>
      <c r="O35" s="1"/>
      <c r="P35" s="1"/>
      <c r="Q35" s="1"/>
    </row>
    <row r="36" spans="1:17" ht="12.75">
      <c r="A36" s="163" t="s">
        <v>57</v>
      </c>
      <c r="B36" s="163"/>
      <c r="C36" s="163"/>
      <c r="D36" s="163"/>
      <c r="E36" s="163"/>
      <c r="F36" s="163"/>
      <c r="G36" s="163"/>
      <c r="H36" s="5"/>
      <c r="I36" s="5"/>
      <c r="J36" s="1"/>
      <c r="K36" s="41" t="s">
        <v>81</v>
      </c>
      <c r="L36" s="1"/>
      <c r="M36" s="1"/>
      <c r="N36" s="1"/>
      <c r="O36" s="1"/>
      <c r="P36" s="1"/>
      <c r="Q36" s="1"/>
    </row>
    <row r="37" spans="1:17" ht="12.75">
      <c r="A37" s="13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41" t="s">
        <v>82</v>
      </c>
      <c r="L37" s="1"/>
      <c r="M37" s="1"/>
      <c r="N37" s="1"/>
      <c r="O37" s="1"/>
      <c r="P37" s="1"/>
      <c r="Q37" s="1"/>
    </row>
    <row r="38" spans="1:14" ht="12.75">
      <c r="A38" s="4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4" t="s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2" t="s">
        <v>6</v>
      </c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2" t="s">
        <v>7</v>
      </c>
      <c r="B43" s="1"/>
      <c r="C43" s="1"/>
      <c r="D43" s="2" t="s">
        <v>8</v>
      </c>
      <c r="E43" s="1"/>
      <c r="F43" s="1"/>
      <c r="G43" s="2" t="s">
        <v>9</v>
      </c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 t="s">
        <v>31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6">
        <f>(0.05+0.03)/3^0.5</f>
        <v>0.046188021535170064</v>
      </c>
      <c r="E46" s="1"/>
      <c r="F46" s="1"/>
      <c r="G46" s="6">
        <f>D46</f>
        <v>0.046188021535170064</v>
      </c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6">
        <f>0.0069/3^0.5</f>
        <v>0.003983716857408418</v>
      </c>
      <c r="E49" s="1"/>
      <c r="F49" s="1"/>
      <c r="G49" s="6">
        <f>D49</f>
        <v>0.003983716857408418</v>
      </c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E50" s="1"/>
      <c r="F50" s="1"/>
      <c r="H50" s="1"/>
      <c r="I50" s="1"/>
      <c r="J50" s="1"/>
      <c r="K50" s="1"/>
      <c r="L50" s="1"/>
      <c r="M50" s="1"/>
      <c r="N50" s="1"/>
    </row>
    <row r="51" spans="1:14" ht="12.75">
      <c r="A51" s="1" t="s">
        <v>33</v>
      </c>
      <c r="B51" s="1"/>
      <c r="C51" s="1"/>
      <c r="D51" s="6"/>
      <c r="E51" s="1"/>
      <c r="F51" s="1"/>
      <c r="G51" s="6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9">
        <f>0.0024/3^0.5</f>
        <v>0.0013856406460551018</v>
      </c>
      <c r="E52" s="1"/>
      <c r="F52" s="1"/>
      <c r="G52" s="6">
        <f>D52</f>
        <v>0.0013856406460551018</v>
      </c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E53" s="1"/>
      <c r="F53" s="1"/>
      <c r="H53" s="1"/>
      <c r="I53" s="1"/>
      <c r="J53" s="1"/>
      <c r="K53" s="1"/>
      <c r="L53" s="1"/>
      <c r="M53" s="1"/>
      <c r="N53" s="1"/>
    </row>
    <row r="54" spans="1:14" ht="12.75">
      <c r="A54" s="1" t="s">
        <v>34</v>
      </c>
      <c r="B54" s="1"/>
      <c r="C54" s="1"/>
      <c r="D54" s="6"/>
      <c r="E54" s="1"/>
      <c r="F54" s="1"/>
      <c r="G54" s="6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6"/>
      <c r="D55" s="7">
        <f>0.01/3^0.5</f>
        <v>0.005773502691896258</v>
      </c>
      <c r="E55" s="1"/>
      <c r="F55" s="1"/>
      <c r="G55" s="7">
        <f>D55</f>
        <v>0.005773502691896258</v>
      </c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6"/>
      <c r="D56" s="7"/>
      <c r="E56" s="1"/>
      <c r="F56" s="1"/>
      <c r="G56" s="7"/>
      <c r="H56" s="1"/>
      <c r="I56" s="1"/>
      <c r="J56" s="1"/>
      <c r="K56" s="1"/>
      <c r="L56" s="1"/>
      <c r="M56" s="1"/>
      <c r="N56" s="1"/>
    </row>
    <row r="57" spans="1:14" ht="12.75">
      <c r="A57" s="1" t="s">
        <v>58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6"/>
      <c r="D59" s="6">
        <f>0.01/3^0.5</f>
        <v>0.005773502691896258</v>
      </c>
      <c r="E59" s="1"/>
      <c r="F59" s="1"/>
      <c r="G59" s="6">
        <f>D59</f>
        <v>0.005773502691896258</v>
      </c>
      <c r="H59" s="1"/>
      <c r="I59" s="1"/>
      <c r="J59" s="1"/>
      <c r="K59" s="1"/>
      <c r="L59" s="1"/>
      <c r="M59" s="1"/>
      <c r="N59" s="1"/>
    </row>
    <row r="60" spans="1:14" ht="12.75">
      <c r="A60" s="1" t="s">
        <v>59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6"/>
      <c r="D62" s="9">
        <f>0.0058/3^0.5</f>
        <v>0.0033486315612998294</v>
      </c>
      <c r="E62" s="1"/>
      <c r="F62" s="1"/>
      <c r="G62" s="9">
        <f>D62</f>
        <v>0.0033486315612998294</v>
      </c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 t="s">
        <v>60</v>
      </c>
      <c r="B66" s="1"/>
      <c r="C66" s="11">
        <v>0.0722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6">
        <f>C66</f>
        <v>0.0722</v>
      </c>
      <c r="E67" s="1"/>
      <c r="F67" s="1"/>
      <c r="G67" s="1">
        <f>D67</f>
        <v>0.0722</v>
      </c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hidden="1">
      <c r="A69" s="1"/>
      <c r="B69" s="1"/>
      <c r="C69" s="1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hidden="1">
      <c r="A70" s="1"/>
      <c r="B70" s="1"/>
      <c r="C70" s="1"/>
      <c r="D70" s="7"/>
      <c r="E70" s="1"/>
      <c r="F70" s="1"/>
      <c r="G70" s="7"/>
      <c r="H70" s="1"/>
      <c r="I70" s="1"/>
      <c r="J70" s="1"/>
      <c r="K70" s="1"/>
      <c r="L70" s="1"/>
      <c r="M70" s="1"/>
      <c r="N70" s="1"/>
    </row>
    <row r="71" spans="1:14" ht="12.75">
      <c r="A71" s="1" t="s">
        <v>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7">
        <f>2/6^0.5</f>
        <v>0.8164965809277261</v>
      </c>
      <c r="E73" s="1"/>
      <c r="F73" s="1"/>
      <c r="G73" s="6">
        <f>D73/(290+430)</f>
        <v>0.0011340230290662863</v>
      </c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 t="s">
        <v>29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 t="s">
        <v>11</v>
      </c>
      <c r="B77" s="1"/>
      <c r="C77" s="1"/>
      <c r="D77" s="8">
        <f>0.02/2</f>
        <v>0.01</v>
      </c>
      <c r="E77" s="1"/>
      <c r="F77" s="1"/>
      <c r="G77" s="9">
        <f>D77/100</f>
        <v>0.0001</v>
      </c>
      <c r="H77" s="1"/>
      <c r="I77" s="1"/>
      <c r="J77" s="1"/>
      <c r="K77" s="1"/>
      <c r="L77" s="1"/>
      <c r="M77" s="1"/>
      <c r="N77" s="1"/>
    </row>
    <row r="78" spans="1:14" ht="12.75">
      <c r="A78" s="12" t="s">
        <v>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2" t="s">
        <v>62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 t="s">
        <v>13</v>
      </c>
      <c r="B82" s="1"/>
      <c r="C82" s="6">
        <f>(0.1*4*2.1*10^(-4))/3^(0.5)</f>
        <v>4.849742261192857E-05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 t="s">
        <v>10</v>
      </c>
      <c r="B84" s="1"/>
      <c r="C84" s="1">
        <f>0.003</f>
        <v>0.003</v>
      </c>
      <c r="D84" s="6">
        <f>(C82^2+C84^2)^0.5</f>
        <v>0.003000391974392679</v>
      </c>
      <c r="E84" s="1"/>
      <c r="F84" s="1"/>
      <c r="G84" s="9">
        <f>D84/10</f>
        <v>0.00030003919743926794</v>
      </c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 t="s">
        <v>27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 t="s">
        <v>13</v>
      </c>
      <c r="B87" s="1"/>
      <c r="C87" s="6">
        <f>(100*4*2.1*10^(-4))/3^(0.5)</f>
        <v>0.04849742261192857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 t="s">
        <v>10</v>
      </c>
      <c r="B89" s="1"/>
      <c r="C89" s="1">
        <v>0.041</v>
      </c>
      <c r="D89" s="6">
        <f>(C87^2+C89^2+C91^2)^0.5</f>
        <v>0.07549613676650394</v>
      </c>
      <c r="E89" s="1"/>
      <c r="F89" s="1"/>
      <c r="G89" s="9">
        <f>D89/100</f>
        <v>0.0007549613676650393</v>
      </c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 t="s">
        <v>14</v>
      </c>
      <c r="B91" s="1"/>
      <c r="C91" s="6">
        <f>0.1/(6)^0.5</f>
        <v>0.040824829046386304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 t="s">
        <v>63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6">
        <f>0.01/3^0.5</f>
        <v>0.005773502691896258</v>
      </c>
      <c r="D94" s="1"/>
      <c r="E94" s="1"/>
      <c r="F94" s="1"/>
      <c r="G94" s="8">
        <f>C94/1</f>
        <v>0.005773502691896258</v>
      </c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3" t="s">
        <v>65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3">
        <v>0.02</v>
      </c>
      <c r="E97" s="1"/>
      <c r="F97" s="1"/>
      <c r="G97" s="1">
        <f>D97</f>
        <v>0.02</v>
      </c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2" t="s">
        <v>15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7">
        <f>(G77^2+G84^2+G89^2+G94^2+G97^2)^0.5</f>
        <v>0.020832746422879536</v>
      </c>
      <c r="E100" s="1"/>
      <c r="F100" s="1"/>
      <c r="G100" s="7">
        <f>D100</f>
        <v>0.020832746422879536</v>
      </c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2" t="s">
        <v>30</v>
      </c>
      <c r="B102" s="1"/>
      <c r="C102" s="11">
        <v>0.9879</v>
      </c>
      <c r="D102" s="12"/>
      <c r="E102" s="1"/>
      <c r="F102" s="1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>
        <f>(100-98.79)/100</f>
        <v>0.012099999999999937</v>
      </c>
      <c r="E103" s="1"/>
      <c r="F103" s="1"/>
      <c r="G103" s="1">
        <f>D103</f>
        <v>0.012099999999999937</v>
      </c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3" t="s">
        <v>64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6">
        <f>0.1/(6)^0.5</f>
        <v>0.040824829046386304</v>
      </c>
      <c r="D106" s="1"/>
      <c r="E106" s="1"/>
      <c r="F106" s="1"/>
      <c r="G106" s="6">
        <f>C106</f>
        <v>0.040824829046386304</v>
      </c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 t="s">
        <v>16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7">
        <f>(G46^2+G49^2+G52^2+G55^2+G59^2+G62^2+G67^2+G73^2+G100^2+G103^2+C106^2)^0.5</f>
        <v>0.09843886088202387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2" t="s">
        <v>17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0">
        <f>2*D109*100</f>
        <v>19.687772176404774</v>
      </c>
      <c r="E112" s="1" t="s">
        <v>18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</sheetData>
  <sheetProtection/>
  <mergeCells count="5">
    <mergeCell ref="A8:I11"/>
    <mergeCell ref="A34:I35"/>
    <mergeCell ref="A36:G36"/>
    <mergeCell ref="K32:S33"/>
    <mergeCell ref="K34:Q34"/>
  </mergeCells>
  <printOptions/>
  <pageMargins left="0.69" right="0.5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7" zoomScaleNormal="77" zoomScalePageLayoutView="0" workbookViewId="0" topLeftCell="A19">
      <selection activeCell="K30" sqref="K30"/>
    </sheetView>
  </sheetViews>
  <sheetFormatPr defaultColWidth="9.140625" defaultRowHeight="12.75"/>
  <cols>
    <col min="1" max="1" width="6.140625" style="42" customWidth="1"/>
    <col min="2" max="2" width="29.57421875" style="0" customWidth="1"/>
    <col min="3" max="3" width="31.7109375" style="0" customWidth="1"/>
    <col min="4" max="4" width="40.7109375" style="43" customWidth="1"/>
    <col min="5" max="5" width="15.7109375" style="42" customWidth="1"/>
    <col min="6" max="6" width="40.7109375" style="43" customWidth="1"/>
    <col min="7" max="7" width="15.7109375" style="42" customWidth="1"/>
    <col min="8" max="8" width="28.57421875" style="43" customWidth="1"/>
    <col min="9" max="9" width="15.7109375" style="42" customWidth="1"/>
  </cols>
  <sheetData>
    <row r="1" spans="1:9" ht="32.25" customHeight="1">
      <c r="A1" s="169" t="s">
        <v>50</v>
      </c>
      <c r="B1" s="170" t="s">
        <v>83</v>
      </c>
      <c r="C1" s="171" t="s">
        <v>84</v>
      </c>
      <c r="D1" s="165" t="s">
        <v>127</v>
      </c>
      <c r="E1" s="166"/>
      <c r="F1" s="167" t="s">
        <v>128</v>
      </c>
      <c r="G1" s="168"/>
      <c r="H1" s="172" t="s">
        <v>163</v>
      </c>
      <c r="I1" s="180"/>
    </row>
    <row r="2" spans="1:9" ht="33.75" customHeight="1">
      <c r="A2" s="169"/>
      <c r="B2" s="170"/>
      <c r="C2" s="171"/>
      <c r="D2" s="44" t="s">
        <v>126</v>
      </c>
      <c r="E2" s="101" t="s">
        <v>125</v>
      </c>
      <c r="F2" s="115" t="s">
        <v>126</v>
      </c>
      <c r="G2" s="101" t="s">
        <v>125</v>
      </c>
      <c r="H2" s="115" t="s">
        <v>126</v>
      </c>
      <c r="I2" s="101" t="s">
        <v>125</v>
      </c>
    </row>
    <row r="3" spans="1:9" s="48" customFormat="1" ht="39.75" customHeight="1">
      <c r="A3" s="45" t="s">
        <v>40</v>
      </c>
      <c r="B3" s="46" t="s">
        <v>85</v>
      </c>
      <c r="C3" s="47" t="s">
        <v>86</v>
      </c>
      <c r="D3" s="141" t="s">
        <v>167</v>
      </c>
      <c r="E3" s="145">
        <v>5</v>
      </c>
      <c r="F3" s="116" t="s">
        <v>149</v>
      </c>
      <c r="G3" s="102">
        <v>16</v>
      </c>
      <c r="H3" s="133"/>
      <c r="I3" s="173"/>
    </row>
    <row r="4" spans="1:9" s="48" customFormat="1" ht="39.75" customHeight="1" thickBot="1">
      <c r="A4" s="49" t="s">
        <v>121</v>
      </c>
      <c r="B4" s="50" t="s">
        <v>85</v>
      </c>
      <c r="C4" s="51" t="s">
        <v>87</v>
      </c>
      <c r="D4" s="52" t="s">
        <v>150</v>
      </c>
      <c r="E4" s="103">
        <v>3</v>
      </c>
      <c r="F4" s="117"/>
      <c r="G4" s="103"/>
      <c r="H4" s="134"/>
      <c r="I4" s="174"/>
    </row>
    <row r="5" spans="1:11" s="48" customFormat="1" ht="39.75" customHeight="1" thickBot="1">
      <c r="A5" s="54" t="s">
        <v>42</v>
      </c>
      <c r="B5" s="55" t="s">
        <v>88</v>
      </c>
      <c r="C5" s="56" t="s">
        <v>89</v>
      </c>
      <c r="D5" s="57" t="s">
        <v>131</v>
      </c>
      <c r="E5" s="104">
        <v>1</v>
      </c>
      <c r="F5" s="118" t="s">
        <v>132</v>
      </c>
      <c r="G5" s="104">
        <v>12</v>
      </c>
      <c r="H5" s="118"/>
      <c r="I5" s="104"/>
      <c r="K5" s="156"/>
    </row>
    <row r="6" spans="1:9" s="48" customFormat="1" ht="39.75" customHeight="1">
      <c r="A6" s="58" t="s">
        <v>43</v>
      </c>
      <c r="B6" s="59" t="s">
        <v>90</v>
      </c>
      <c r="C6" s="60" t="s">
        <v>91</v>
      </c>
      <c r="D6" s="61"/>
      <c r="E6" s="105"/>
      <c r="F6" s="119" t="s">
        <v>151</v>
      </c>
      <c r="G6" s="102">
        <v>15</v>
      </c>
      <c r="H6" s="133" t="s">
        <v>139</v>
      </c>
      <c r="I6" s="105">
        <v>4</v>
      </c>
    </row>
    <row r="7" spans="1:9" s="48" customFormat="1" ht="39.75" customHeight="1" thickBot="1">
      <c r="A7" s="49" t="s">
        <v>44</v>
      </c>
      <c r="B7" s="50" t="s">
        <v>90</v>
      </c>
      <c r="C7" s="51" t="s">
        <v>92</v>
      </c>
      <c r="D7" s="53"/>
      <c r="E7" s="103"/>
      <c r="F7" s="120" t="s">
        <v>152</v>
      </c>
      <c r="G7" s="49">
        <v>8</v>
      </c>
      <c r="H7" s="62"/>
      <c r="I7" s="173"/>
    </row>
    <row r="8" spans="1:9" s="48" customFormat="1" ht="39.75" customHeight="1" thickBot="1">
      <c r="A8" s="54" t="s">
        <v>45</v>
      </c>
      <c r="B8" s="55" t="s">
        <v>93</v>
      </c>
      <c r="C8" s="56" t="s">
        <v>94</v>
      </c>
      <c r="D8" s="57" t="s">
        <v>153</v>
      </c>
      <c r="E8" s="104">
        <v>8</v>
      </c>
      <c r="F8" s="118" t="s">
        <v>154</v>
      </c>
      <c r="G8" s="129">
        <v>6</v>
      </c>
      <c r="H8" s="151"/>
      <c r="I8" s="104"/>
    </row>
    <row r="9" spans="1:9" s="48" customFormat="1" ht="39.75" customHeight="1">
      <c r="A9" s="63" t="s">
        <v>47</v>
      </c>
      <c r="B9" s="64" t="s">
        <v>95</v>
      </c>
      <c r="C9" s="65" t="s">
        <v>96</v>
      </c>
      <c r="D9" s="66" t="s">
        <v>140</v>
      </c>
      <c r="E9" s="106">
        <v>2</v>
      </c>
      <c r="F9" s="121" t="s">
        <v>141</v>
      </c>
      <c r="G9" s="113">
        <v>16</v>
      </c>
      <c r="H9" s="135"/>
      <c r="I9" s="175"/>
    </row>
    <row r="10" spans="1:11" s="48" customFormat="1" ht="39.75" customHeight="1" thickBot="1">
      <c r="A10" s="68" t="s">
        <v>48</v>
      </c>
      <c r="B10" s="69" t="s">
        <v>95</v>
      </c>
      <c r="C10" s="70" t="s">
        <v>97</v>
      </c>
      <c r="D10" s="71"/>
      <c r="E10" s="107"/>
      <c r="F10" s="122" t="s">
        <v>142</v>
      </c>
      <c r="G10" s="107">
        <v>6</v>
      </c>
      <c r="H10" s="122"/>
      <c r="I10" s="107"/>
      <c r="K10" s="156"/>
    </row>
    <row r="11" spans="1:9" s="48" customFormat="1" ht="39.75" customHeight="1" thickBot="1">
      <c r="A11" s="72" t="s">
        <v>49</v>
      </c>
      <c r="B11" s="73" t="s">
        <v>98</v>
      </c>
      <c r="C11" s="74" t="s">
        <v>99</v>
      </c>
      <c r="D11" s="75" t="s">
        <v>133</v>
      </c>
      <c r="E11" s="108">
        <v>1</v>
      </c>
      <c r="F11" s="123"/>
      <c r="G11" s="108"/>
      <c r="H11" s="123"/>
      <c r="I11" s="108"/>
    </row>
    <row r="12" spans="1:9" s="48" customFormat="1" ht="39.75" customHeight="1">
      <c r="A12" s="63" t="s">
        <v>122</v>
      </c>
      <c r="B12" s="64" t="s">
        <v>100</v>
      </c>
      <c r="C12" s="65" t="s">
        <v>101</v>
      </c>
      <c r="D12" s="140" t="s">
        <v>166</v>
      </c>
      <c r="E12" s="113">
        <v>12</v>
      </c>
      <c r="F12" s="124" t="s">
        <v>135</v>
      </c>
      <c r="G12" s="152">
        <v>6</v>
      </c>
      <c r="H12" s="132"/>
      <c r="I12" s="106"/>
    </row>
    <row r="13" spans="1:9" s="48" customFormat="1" ht="39.75" customHeight="1">
      <c r="A13" s="76" t="s">
        <v>123</v>
      </c>
      <c r="B13" s="77" t="s">
        <v>100</v>
      </c>
      <c r="C13" s="78" t="s">
        <v>102</v>
      </c>
      <c r="D13" s="66"/>
      <c r="E13" s="106"/>
      <c r="F13" s="125" t="s">
        <v>136</v>
      </c>
      <c r="G13" s="153">
        <v>22</v>
      </c>
      <c r="H13" s="154"/>
      <c r="I13" s="176"/>
    </row>
    <row r="14" spans="1:12" s="48" customFormat="1" ht="39.75" customHeight="1" thickBot="1">
      <c r="A14" s="79" t="s">
        <v>124</v>
      </c>
      <c r="B14" s="69" t="s">
        <v>100</v>
      </c>
      <c r="C14" s="70" t="s">
        <v>103</v>
      </c>
      <c r="D14" s="80" t="s">
        <v>137</v>
      </c>
      <c r="E14" s="107">
        <v>7</v>
      </c>
      <c r="F14" s="124" t="s">
        <v>138</v>
      </c>
      <c r="G14" s="79">
        <v>3</v>
      </c>
      <c r="H14" s="81" t="s">
        <v>139</v>
      </c>
      <c r="I14" s="175">
        <v>4</v>
      </c>
      <c r="L14" s="156"/>
    </row>
    <row r="15" spans="1:9" s="86" customFormat="1" ht="51">
      <c r="A15" s="82">
        <v>14</v>
      </c>
      <c r="B15" s="83" t="s">
        <v>104</v>
      </c>
      <c r="C15" s="84" t="s">
        <v>105</v>
      </c>
      <c r="D15" s="85" t="s">
        <v>155</v>
      </c>
      <c r="E15" s="149">
        <v>3</v>
      </c>
      <c r="F15" s="126" t="s">
        <v>156</v>
      </c>
      <c r="G15" s="109">
        <v>6</v>
      </c>
      <c r="H15" s="142" t="s">
        <v>169</v>
      </c>
      <c r="I15" s="177">
        <v>16</v>
      </c>
    </row>
    <row r="16" spans="1:9" s="86" customFormat="1" ht="39.75" customHeight="1">
      <c r="A16" s="87">
        <v>15</v>
      </c>
      <c r="B16" s="88" t="s">
        <v>104</v>
      </c>
      <c r="C16" s="89" t="s">
        <v>106</v>
      </c>
      <c r="D16" s="90" t="s">
        <v>158</v>
      </c>
      <c r="E16" s="110">
        <v>3</v>
      </c>
      <c r="F16" s="127" t="s">
        <v>157</v>
      </c>
      <c r="G16" s="110">
        <v>15</v>
      </c>
      <c r="H16" s="143" t="s">
        <v>148</v>
      </c>
      <c r="I16" s="178">
        <v>12</v>
      </c>
    </row>
    <row r="17" spans="1:9" s="86" customFormat="1" ht="39.75" customHeight="1">
      <c r="A17" s="87">
        <v>16</v>
      </c>
      <c r="B17" s="88" t="s">
        <v>104</v>
      </c>
      <c r="C17" s="89" t="s">
        <v>107</v>
      </c>
      <c r="D17" s="91" t="s">
        <v>160</v>
      </c>
      <c r="E17" s="110">
        <v>9</v>
      </c>
      <c r="F17" s="128" t="s">
        <v>161</v>
      </c>
      <c r="G17" s="114">
        <v>1</v>
      </c>
      <c r="H17" s="128"/>
      <c r="I17" s="114"/>
    </row>
    <row r="18" spans="1:9" s="86" customFormat="1" ht="39.75" customHeight="1">
      <c r="A18" s="87">
        <v>17</v>
      </c>
      <c r="B18" s="88" t="s">
        <v>104</v>
      </c>
      <c r="C18" s="89" t="s">
        <v>108</v>
      </c>
      <c r="D18" s="144" t="s">
        <v>168</v>
      </c>
      <c r="E18" s="149">
        <v>9</v>
      </c>
      <c r="F18" s="127" t="s">
        <v>159</v>
      </c>
      <c r="G18" s="110">
        <v>20</v>
      </c>
      <c r="H18" s="136"/>
      <c r="I18" s="110"/>
    </row>
    <row r="19" spans="1:9" s="86" customFormat="1" ht="39.75" customHeight="1" thickBot="1">
      <c r="A19" s="92">
        <v>18</v>
      </c>
      <c r="B19" s="93" t="s">
        <v>104</v>
      </c>
      <c r="C19" s="94" t="s">
        <v>109</v>
      </c>
      <c r="D19" s="95" t="s">
        <v>160</v>
      </c>
      <c r="E19" s="111">
        <v>9</v>
      </c>
      <c r="F19" s="137"/>
      <c r="G19" s="111"/>
      <c r="H19" s="137"/>
      <c r="I19" s="111"/>
    </row>
    <row r="20" spans="1:9" s="86" customFormat="1" ht="69.75" customHeight="1" thickBot="1">
      <c r="A20" s="54">
        <v>19</v>
      </c>
      <c r="B20" s="55" t="s">
        <v>110</v>
      </c>
      <c r="C20" s="56" t="s">
        <v>111</v>
      </c>
      <c r="D20" s="57"/>
      <c r="E20" s="104"/>
      <c r="F20" s="146" t="s">
        <v>147</v>
      </c>
      <c r="G20" s="155">
        <v>43</v>
      </c>
      <c r="H20" s="130" t="s">
        <v>148</v>
      </c>
      <c r="I20" s="175">
        <v>12</v>
      </c>
    </row>
    <row r="21" spans="1:9" s="86" customFormat="1" ht="39.75" customHeight="1" thickBot="1">
      <c r="A21" s="96">
        <v>20</v>
      </c>
      <c r="B21" s="97" t="s">
        <v>112</v>
      </c>
      <c r="C21" s="98" t="s">
        <v>113</v>
      </c>
      <c r="D21" s="99" t="s">
        <v>162</v>
      </c>
      <c r="E21" s="112">
        <v>9</v>
      </c>
      <c r="F21" s="147"/>
      <c r="G21" s="96"/>
      <c r="H21" s="131"/>
      <c r="I21" s="179"/>
    </row>
    <row r="22" spans="1:9" s="86" customFormat="1" ht="39.75" customHeight="1">
      <c r="A22" s="63">
        <v>21</v>
      </c>
      <c r="B22" s="64" t="s">
        <v>114</v>
      </c>
      <c r="C22" s="65" t="s">
        <v>115</v>
      </c>
      <c r="D22" s="67" t="s">
        <v>143</v>
      </c>
      <c r="E22" s="150">
        <v>9</v>
      </c>
      <c r="F22" s="148" t="s">
        <v>144</v>
      </c>
      <c r="G22" s="63">
        <v>3</v>
      </c>
      <c r="H22" s="132"/>
      <c r="I22" s="113"/>
    </row>
    <row r="23" spans="1:9" s="86" customFormat="1" ht="39.75" customHeight="1" thickBot="1">
      <c r="A23" s="79">
        <v>22</v>
      </c>
      <c r="B23" s="69" t="s">
        <v>114</v>
      </c>
      <c r="C23" s="70" t="s">
        <v>116</v>
      </c>
      <c r="D23" s="100" t="s">
        <v>145</v>
      </c>
      <c r="E23" s="107">
        <v>4</v>
      </c>
      <c r="F23" s="122" t="s">
        <v>146</v>
      </c>
      <c r="G23" s="79">
        <v>4</v>
      </c>
      <c r="H23" s="81"/>
      <c r="I23" s="175"/>
    </row>
    <row r="24" spans="1:9" s="86" customFormat="1" ht="56.25" customHeight="1" thickBot="1">
      <c r="A24" s="96">
        <v>23</v>
      </c>
      <c r="B24" s="97" t="s">
        <v>117</v>
      </c>
      <c r="C24" s="98" t="s">
        <v>118</v>
      </c>
      <c r="D24" s="99" t="s">
        <v>129</v>
      </c>
      <c r="E24" s="112"/>
      <c r="F24" s="147" t="s">
        <v>130</v>
      </c>
      <c r="G24" s="96">
        <v>5</v>
      </c>
      <c r="H24" s="138" t="s">
        <v>164</v>
      </c>
      <c r="I24" s="112">
        <v>18</v>
      </c>
    </row>
    <row r="25" spans="1:9" s="86" customFormat="1" ht="39.75" customHeight="1">
      <c r="A25" s="63">
        <v>24</v>
      </c>
      <c r="B25" s="64" t="s">
        <v>119</v>
      </c>
      <c r="C25" s="65" t="s">
        <v>120</v>
      </c>
      <c r="D25" s="139" t="s">
        <v>165</v>
      </c>
      <c r="E25" s="63">
        <v>9</v>
      </c>
      <c r="F25" s="132"/>
      <c r="G25" s="63"/>
      <c r="H25" s="132" t="s">
        <v>134</v>
      </c>
      <c r="I25" s="106">
        <v>4</v>
      </c>
    </row>
    <row r="26" ht="12.75">
      <c r="K26" s="1"/>
    </row>
    <row r="27" ht="12.75">
      <c r="K27" s="1"/>
    </row>
  </sheetData>
  <sheetProtection/>
  <mergeCells count="6">
    <mergeCell ref="D1:E1"/>
    <mergeCell ref="F1:G1"/>
    <mergeCell ref="A1:A2"/>
    <mergeCell ref="B1:B2"/>
    <mergeCell ref="C1:C2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laborg</dc:creator>
  <cp:keywords/>
  <dc:description/>
  <cp:lastModifiedBy>Małgorzata Bobicz</cp:lastModifiedBy>
  <cp:lastPrinted>2018-04-12T08:11:25Z</cp:lastPrinted>
  <dcterms:created xsi:type="dcterms:W3CDTF">2010-05-08T12:09:18Z</dcterms:created>
  <dcterms:modified xsi:type="dcterms:W3CDTF">2021-06-29T12:29:29Z</dcterms:modified>
  <cp:category/>
  <cp:version/>
  <cp:contentType/>
  <cp:contentStatus/>
</cp:coreProperties>
</file>